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Loomis (LOOMIS.ST)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0.0871</v>
      </c>
    </row>
    <row r="6">
      <c r="A6" t="inlineStr">
        <is>
          <t xml:space="preserve">No-growth value / share</t>
        </is>
      </c>
      <c r="B6" s="2">
        <v>267.7698</v>
      </c>
    </row>
    <row r="7">
      <c r="A7" t="inlineStr">
        <is>
          <t xml:space="preserve">ROIC</t>
        </is>
      </c>
      <c r="B7" s="3">
        <v>0.0917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1.17</v>
      </c>
    </row>
    <row r="10">
      <c r="A10" t="inlineStr">
        <is>
          <t xml:space="preserve">Economic Profit / EVA</t>
        </is>
      </c>
      <c r="B10" s="2">
        <v>272.74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2136.1</v>
      </c>
    </row>
    <row r="3">
      <c r="A3" t="inlineStr">
        <is>
          <t xml:space="preserve">ROIC</t>
        </is>
      </c>
      <c r="B3" s="6">
        <v>0.0917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10322.0</v>
      </c>
    </row>
    <row r="8">
      <c r="A8" t="inlineStr">
        <is>
          <t xml:space="preserve">Shares (m)</t>
        </is>
      </c>
      <c r="B8" s="5">
        <v>66.9</v>
      </c>
    </row>
    <row r="9">
      <c r="A9" t="inlineStr">
        <is>
          <t xml:space="preserve">Share price</t>
        </is>
      </c>
      <c r="B9" s="5">
        <v>448.2</v>
      </c>
    </row>
    <row r="10">
      <c r="A10" t="inlineStr">
        <is>
          <t xml:space="preserve">Stage-1 growth g (engine driver)</t>
        </is>
      </c>
      <c r="B10" s="6">
        <v>0.0871</v>
      </c>
    </row>
    <row r="11"/>
    <row r="12">
      <c r="A12" t="inlineStr">
        <is>
          <t xml:space="preserve">Invested Capital  = NOPAT / ROIC</t>
        </is>
      </c>
      <c r="B12" s="2">
        <f>B2/B3</f>
        <v>23292.0</v>
      </c>
    </row>
    <row r="13">
      <c r="A13" t="inlineStr">
        <is>
          <t xml:space="preserve">Market cap  = price × shares</t>
        </is>
      </c>
      <c r="B13" s="4">
        <f>B9*B8</f>
        <v>29984.58</v>
      </c>
    </row>
    <row r="14">
      <c r="A14" t="inlineStr">
        <is>
          <t xml:space="preserve">Enterprise value  = mcap + net debt</t>
        </is>
      </c>
      <c r="B14" s="4">
        <f>B13+B7</f>
        <v>40306.6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2136.1</v>
      </c>
    </row>
    <row r="4">
      <c r="A4" t="inlineStr">
        <is>
          <t xml:space="preserve">Invested Capital</t>
        </is>
      </c>
      <c r="B4" s="2">
        <f>Inputs!B12</f>
        <v>23292.0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1863.3600000000001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272.7399999999998</v>
      </c>
    </row>
    <row r="8">
      <c r="A8" t="inlineStr">
        <is>
          <t xml:space="preserve">ROIC</t>
        </is>
      </c>
      <c r="B8" s="3">
        <f>Inputs!B3</f>
        <v>0.0917</v>
      </c>
    </row>
    <row r="9">
      <c r="A9" t="inlineStr">
        <is>
          <t xml:space="preserve">ROIC − WACC spread</t>
        </is>
      </c>
      <c r="B9" s="3">
        <f>Inputs!B3-Inputs!B4</f>
        <v>0.011700000000000002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2322.15431</v>
      </c>
      <c r="C4" s="3">
        <f>Inputs!$B$10/Inputs!$B$3</f>
        <v>0.9498364231188658</v>
      </c>
      <c r="D4" s="2">
        <f>B4*(1-C4)</f>
        <v>116.48756625954202</v>
      </c>
      <c r="E4" s="3">
        <f>1/(1+Inputs!$B$4)^A4</f>
        <v>0.9259259259259258</v>
      </c>
      <c r="F4" s="2">
        <f>D4*E4</f>
        <v>107.85885764772408</v>
      </c>
    </row>
    <row r="5">
      <c r="A5" s="4">
        <v>2.0</v>
      </c>
      <c r="B5" s="2">
        <f>B4*(1+Inputs!$B$10)</f>
        <v>2524.413950401</v>
      </c>
      <c r="C5" s="3">
        <f>Inputs!$B$10/Inputs!$B$3</f>
        <v>0.9498364231188658</v>
      </c>
      <c r="D5" s="2">
        <f>B5*(1-C5)</f>
        <v>126.63363328074814</v>
      </c>
      <c r="E5" s="3">
        <f>1/(1+Inputs!$B$4)^A5</f>
        <v>0.8573388203017832</v>
      </c>
      <c r="F5" s="2">
        <f>D5*E5</f>
        <v>108.56792976744525</v>
      </c>
    </row>
    <row r="6">
      <c r="A6" s="4">
        <v>3.0</v>
      </c>
      <c r="B6" s="2">
        <f>B5*(1+Inputs!$B$10)</f>
        <v>2744.290405480927</v>
      </c>
      <c r="C6" s="3">
        <f>Inputs!$B$10/Inputs!$B$3</f>
        <v>0.9498364231188658</v>
      </c>
      <c r="D6" s="2">
        <f>B6*(1-C6)</f>
        <v>137.6634227395013</v>
      </c>
      <c r="E6" s="3">
        <f>1/(1+Inputs!$B$4)^A6</f>
        <v>0.7938322410201696</v>
      </c>
      <c r="F6" s="2">
        <f>D6*E6</f>
        <v>109.2816633798053</v>
      </c>
    </row>
    <row r="7">
      <c r="A7" s="4">
        <v>4.0</v>
      </c>
      <c r="B7" s="2">
        <f>B6*(1+Inputs!$B$10)</f>
        <v>2983.3180997983154</v>
      </c>
      <c r="C7" s="3">
        <f>Inputs!$B$10/Inputs!$B$3</f>
        <v>0.9498364231188658</v>
      </c>
      <c r="D7" s="2">
        <f>B7*(1-C7)</f>
        <v>149.65390686011185</v>
      </c>
      <c r="E7" s="3">
        <f>1/(1+Inputs!$B$4)^A7</f>
        <v>0.7350298527964533</v>
      </c>
      <c r="F7" s="2">
        <f>D7*E7</f>
        <v>110.00008912980213</v>
      </c>
    </row>
    <row r="8">
      <c r="A8" s="4">
        <v>5.0</v>
      </c>
      <c r="B8" s="2">
        <f>B7*(1+Inputs!$B$10)</f>
        <v>3243.1651062907486</v>
      </c>
      <c r="C8" s="3">
        <f>Inputs!$B$10/Inputs!$B$3</f>
        <v>0.9498364231188658</v>
      </c>
      <c r="D8" s="2">
        <f>B8*(1-C8)</f>
        <v>162.68876214762759</v>
      </c>
      <c r="E8" s="3">
        <f>1/(1+Inputs!$B$4)^A8</f>
        <v>0.6805831970337529</v>
      </c>
      <c r="F8" s="2">
        <f>D8*E8</f>
        <v>110.72323786389619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448.2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0.0871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540.0</v>
      </c>
      <c r="C4" s="3">
        <v>0.0871</v>
      </c>
      <c r="D4" s="3">
        <v>0.3</v>
      </c>
      <c r="E4" s="3">
        <v>0.2048</v>
      </c>
    </row>
    <row r="5">
      <c r="A5" t="inlineStr">
        <is>
          <t xml:space="preserve">Base</t>
        </is>
      </c>
      <c r="B5" s="2">
        <v>420.0</v>
      </c>
      <c r="C5" s="3">
        <v>0.0871</v>
      </c>
      <c r="D5" s="3">
        <v>0.4</v>
      </c>
      <c r="E5" s="3">
        <v>-0.0629</v>
      </c>
    </row>
    <row r="6">
      <c r="A6" t="inlineStr">
        <is>
          <t xml:space="preserve">Bear</t>
        </is>
      </c>
      <c r="B6" s="2">
        <v>330.0</v>
      </c>
      <c r="C6" s="3">
        <v>0.0871</v>
      </c>
      <c r="D6" s="3">
        <v>0.3</v>
      </c>
      <c r="E6" s="3">
        <v>-0.2637</v>
      </c>
    </row>
    <row r="7">
      <c r="A7" t="inlineStr" s="1">
        <is>
          <t xml:space="preserve">E[r] (probability-weighted)</t>
        </is>
      </c>
      <c r="E7" s="3">
        <v>-0.0428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412.7778</v>
      </c>
      <c r="C4" s="4">
        <v>446.5544</v>
      </c>
      <c r="D4" s="4">
        <v>469.6873</v>
      </c>
      <c r="E4" s="4">
        <v>505.2004</v>
      </c>
      <c r="F4" s="4">
        <v>529.3412</v>
      </c>
      <c r="G4" s="4">
        <v>590.8508</v>
      </c>
    </row>
    <row r="5">
      <c r="A5" t="inlineStr" s="1">
        <is>
          <t xml:space="preserve">7.25%</t>
        </is>
      </c>
      <c r="B5" s="4">
        <v>328.9363</v>
      </c>
      <c r="C5" s="4">
        <v>350.446</v>
      </c>
      <c r="D5" s="4">
        <v>364.6226</v>
      </c>
      <c r="E5" s="4">
        <v>385.4478</v>
      </c>
      <c r="F5" s="4">
        <v>398.9089</v>
      </c>
      <c r="G5" s="4">
        <v>430.3392</v>
      </c>
    </row>
    <row r="6">
      <c r="A6" t="inlineStr" s="1">
        <is>
          <t xml:space="preserve">8.00%</t>
        </is>
      </c>
      <c r="B6" s="4">
        <v>267.7702</v>
      </c>
      <c r="C6" s="4">
        <v>280.5913</v>
      </c>
      <c r="D6" s="4">
        <v>288.4381</v>
      </c>
      <c r="E6" s="4">
        <v>298.9054</v>
      </c>
      <c r="F6" s="4">
        <v>304.8512</v>
      </c>
      <c r="G6" s="4">
        <v>315.1771</v>
      </c>
    </row>
    <row r="7">
      <c r="A7" t="inlineStr" s="1">
        <is>
          <t xml:space="preserve">8.75%</t>
        </is>
      </c>
      <c r="B7" s="4">
        <v>221.1242</v>
      </c>
      <c r="C7" s="4">
        <v>227.5371</v>
      </c>
      <c r="D7" s="4">
        <v>230.7276</v>
      </c>
      <c r="E7" s="4">
        <v>233.5946</v>
      </c>
      <c r="F7" s="4">
        <v>234.0396</v>
      </c>
      <c r="G7" s="4">
        <v>228.9717</v>
      </c>
    </row>
    <row r="8">
      <c r="A8" t="inlineStr" s="1">
        <is>
          <t xml:space="preserve">9.50%</t>
        </is>
      </c>
      <c r="B8" s="4">
        <v>184.3375</v>
      </c>
      <c r="C8" s="4">
        <v>185.8819</v>
      </c>
      <c r="D8" s="4">
        <v>185.545</v>
      </c>
      <c r="E8" s="4">
        <v>182.6715</v>
      </c>
      <c r="F8" s="4">
        <v>178.9736</v>
      </c>
      <c r="G8" s="4">
        <v>162.3588</v>
      </c>
    </row>
    <row r="9"/>
    <row r="10">
      <c r="A10" t="inlineStr">
        <is>
          <t xml:space="preserve">Bold cells ≥ current price (448.2). The conclusion is dominated by WACC and growth.</t>
        </is>
      </c>
    </row>
  </sheetData>
</worksheet>
</file>