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Loomis (LOOMIS.ST)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0.104</v>
      </c>
    </row>
    <row r="6">
      <c r="A6" t="inlineStr">
        <is>
          <t xml:space="preserve">No-growth value / share</t>
        </is>
      </c>
      <c r="B6" s="2">
        <v>335.8401</v>
      </c>
    </row>
    <row r="7">
      <c r="A7" t="inlineStr">
        <is>
          <t xml:space="preserve">ROIC</t>
        </is>
      </c>
      <c r="B7" s="3">
        <v>0.1095</v>
      </c>
    </row>
    <row r="8">
      <c r="A8" t="inlineStr">
        <is>
          <t xml:space="preserve">WACC</t>
        </is>
      </c>
      <c r="B8" s="3">
        <v>0.0862</v>
      </c>
    </row>
    <row r="9">
      <c r="A9" t="inlineStr">
        <is>
          <t xml:space="preserve">ROIC − WACC spread (pp)</t>
        </is>
      </c>
      <c r="B9" s="2">
        <v>2.33</v>
      </c>
    </row>
    <row r="10">
      <c r="A10" t="inlineStr">
        <is>
          <t xml:space="preserve">Economic Profit / EVA</t>
        </is>
      </c>
      <c r="B10" s="2">
        <v>577.8884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2717.2</v>
      </c>
    </row>
    <row r="3">
      <c r="A3" t="inlineStr">
        <is>
          <t xml:space="preserve">ROIC</t>
        </is>
      </c>
      <c r="B3" s="6">
        <v>0.1095</v>
      </c>
    </row>
    <row r="4">
      <c r="A4" t="inlineStr">
        <is>
          <t xml:space="preserve">WACC</t>
        </is>
      </c>
      <c r="B4" s="6">
        <v>0.0862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11433.0</v>
      </c>
    </row>
    <row r="8">
      <c r="A8" t="inlineStr">
        <is>
          <t xml:space="preserve">Shares (m)</t>
        </is>
      </c>
      <c r="B8" s="5">
        <v>66.9</v>
      </c>
    </row>
    <row r="9">
      <c r="A9" t="inlineStr">
        <is>
          <t xml:space="preserve">Share price</t>
        </is>
      </c>
      <c r="B9" s="5">
        <v>519.5</v>
      </c>
    </row>
    <row r="10">
      <c r="A10" t="inlineStr">
        <is>
          <t xml:space="preserve">Stage-1 growth g (engine driver)</t>
        </is>
      </c>
      <c r="B10" s="6">
        <v>0.104</v>
      </c>
    </row>
    <row r="11"/>
    <row r="12">
      <c r="A12" t="inlineStr">
        <is>
          <t xml:space="preserve">Invested Capital  = NOPAT / ROIC</t>
        </is>
      </c>
      <c r="B12" s="2">
        <f>B2/B3</f>
        <v>24818.0</v>
      </c>
    </row>
    <row r="13">
      <c r="A13" t="inlineStr">
        <is>
          <t xml:space="preserve">Market cap  = price × shares</t>
        </is>
      </c>
      <c r="B13" s="4">
        <f>B9*B8</f>
        <v>34754.55</v>
      </c>
    </row>
    <row r="14">
      <c r="A14" t="inlineStr">
        <is>
          <t xml:space="preserve">Enterprise value  = mcap + net debt</t>
        </is>
      </c>
      <c r="B14" s="4">
        <f>B13+B7</f>
        <v>46187.6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2717.2</v>
      </c>
    </row>
    <row r="4">
      <c r="A4" t="inlineStr">
        <is>
          <t xml:space="preserve">Invested Capital</t>
        </is>
      </c>
      <c r="B4" s="2">
        <f>Inputs!B12</f>
        <v>24818.0</v>
      </c>
    </row>
    <row r="5">
      <c r="A5" t="inlineStr">
        <is>
          <t xml:space="preserve">WACC</t>
        </is>
      </c>
      <c r="B5" s="3">
        <f>Inputs!B4</f>
        <v>0.0862</v>
      </c>
    </row>
    <row r="6">
      <c r="A6" t="inlineStr">
        <is>
          <t xml:space="preserve">Capital charge  = IC × WACC</t>
        </is>
      </c>
      <c r="B6" s="2">
        <f>Inputs!B12*Inputs!B4</f>
        <v>2139.3116</v>
      </c>
    </row>
    <row r="7">
      <c r="A7" t="inlineStr">
        <is>
          <t xml:space="preserve">Economic Profit (EVA)  = NOPAT − charge</t>
        </is>
      </c>
      <c r="B7" s="2">
        <f>Inputs!B2-Inputs!B12*Inputs!B4</f>
        <v>577.8883999999998</v>
      </c>
    </row>
    <row r="8">
      <c r="A8" t="inlineStr">
        <is>
          <t xml:space="preserve">ROIC</t>
        </is>
      </c>
      <c r="B8" s="3">
        <f>Inputs!B3</f>
        <v>0.1095</v>
      </c>
    </row>
    <row r="9">
      <c r="A9" t="inlineStr">
        <is>
          <t xml:space="preserve">ROIC − WACC spread</t>
        </is>
      </c>
      <c r="B9" s="3">
        <f>Inputs!B3-Inputs!B4</f>
        <v>0.0233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2999.7888000000003</v>
      </c>
      <c r="C4" s="3">
        <f>Inputs!$B$10/Inputs!$B$3</f>
        <v>0.9497716894977168</v>
      </c>
      <c r="D4" s="2">
        <f>B4*(1-C4)</f>
        <v>150.6743232876714</v>
      </c>
      <c r="E4" s="3">
        <f>1/(1+Inputs!$B$4)^A4</f>
        <v>0.9206407659731173</v>
      </c>
      <c r="F4" s="2">
        <f>D4*E4</f>
        <v>138.7169244040429</v>
      </c>
    </row>
    <row r="5">
      <c r="A5" s="4">
        <v>2.0</v>
      </c>
      <c r="B5" s="2">
        <f>B4*(1+Inputs!$B$10)</f>
        <v>3311.7668352000005</v>
      </c>
      <c r="C5" s="3">
        <f>Inputs!$B$10/Inputs!$B$3</f>
        <v>0.9497716894977168</v>
      </c>
      <c r="D5" s="2">
        <f>B5*(1-C5)</f>
        <v>166.34445290958925</v>
      </c>
      <c r="E5" s="3">
        <f>1/(1+Inputs!$B$4)^A5</f>
        <v>0.847579419971568</v>
      </c>
      <c r="F5" s="2">
        <f>D5*E5</f>
        <v>140.99013491259748</v>
      </c>
    </row>
    <row r="6">
      <c r="A6" s="4">
        <v>3.0</v>
      </c>
      <c r="B6" s="2">
        <f>B5*(1+Inputs!$B$10)</f>
        <v>3656.190586060801</v>
      </c>
      <c r="C6" s="3">
        <f>Inputs!$B$10/Inputs!$B$3</f>
        <v>0.9497716894977168</v>
      </c>
      <c r="D6" s="2">
        <f>B6*(1-C6)</f>
        <v>183.64427601218654</v>
      </c>
      <c r="E6" s="3">
        <f>1/(1+Inputs!$B$4)^A6</f>
        <v>0.7803161664256748</v>
      </c>
      <c r="F6" s="2">
        <f>D6*E6</f>
        <v>143.30059744384792</v>
      </c>
    </row>
    <row r="7">
      <c r="A7" s="4">
        <v>4.0</v>
      </c>
      <c r="B7" s="2">
        <f>B6*(1+Inputs!$B$10)</f>
        <v>4036.434407011124</v>
      </c>
      <c r="C7" s="3">
        <f>Inputs!$B$10/Inputs!$B$3</f>
        <v>0.9497716894977168</v>
      </c>
      <c r="D7" s="2">
        <f>B7*(1-C7)</f>
        <v>202.74328071745393</v>
      </c>
      <c r="E7" s="3">
        <f>1/(1+Inputs!$B$4)^A7</f>
        <v>0.7183908731593397</v>
      </c>
      <c r="F7" s="2">
        <f>D7*E7</f>
        <v>145.64892246180085</v>
      </c>
    </row>
    <row r="8">
      <c r="A8" s="4">
        <v>5.0</v>
      </c>
      <c r="B8" s="2">
        <f>B7*(1+Inputs!$B$10)</f>
        <v>4456.223585340282</v>
      </c>
      <c r="C8" s="3">
        <f>Inputs!$B$10/Inputs!$B$3</f>
        <v>0.9497716894977168</v>
      </c>
      <c r="D8" s="2">
        <f>B8*(1-C8)</f>
        <v>223.82858191206918</v>
      </c>
      <c r="E8" s="3">
        <f>1/(1+Inputs!$B$4)^A8</f>
        <v>0.6613799237335111</v>
      </c>
      <c r="F8" s="2">
        <f>D8*E8</f>
        <v>148.03573043438425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519.5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0.104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651.0</v>
      </c>
      <c r="C4" s="3">
        <v>0.104</v>
      </c>
      <c r="D4" s="3">
        <v>0.35</v>
      </c>
      <c r="E4" s="3">
        <v>0.2531</v>
      </c>
    </row>
    <row r="5">
      <c r="A5" t="inlineStr">
        <is>
          <t xml:space="preserve">Base</t>
        </is>
      </c>
      <c r="B5" s="2">
        <v>455.0</v>
      </c>
      <c r="C5" s="3">
        <v>0.104</v>
      </c>
      <c r="D5" s="3">
        <v>0.4</v>
      </c>
      <c r="E5" s="3">
        <v>-0.1242</v>
      </c>
    </row>
    <row r="6">
      <c r="A6" t="inlineStr">
        <is>
          <t xml:space="preserve">Bear</t>
        </is>
      </c>
      <c r="B6" s="2">
        <v>332.0</v>
      </c>
      <c r="C6" s="3">
        <v>-0.0052</v>
      </c>
      <c r="D6" s="3">
        <v>0.25</v>
      </c>
      <c r="E6" s="3">
        <v>-0.3609</v>
      </c>
    </row>
    <row r="7">
      <c r="A7" t="inlineStr" s="1">
        <is>
          <t xml:space="preserve">E[r] (probability-weighted)</t>
        </is>
      </c>
      <c r="E7" s="3">
        <v>-0.0513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7.12%</t>
        </is>
      </c>
      <c r="B4" s="4">
        <v>488.1254</v>
      </c>
      <c r="C4" s="4">
        <v>531.9282</v>
      </c>
      <c r="D4" s="4">
        <v>562.3069</v>
      </c>
      <c r="E4" s="4">
        <v>609.5897</v>
      </c>
      <c r="F4" s="4">
        <v>642.2134</v>
      </c>
      <c r="G4" s="4">
        <v>727.3426</v>
      </c>
    </row>
    <row r="5">
      <c r="A5" t="inlineStr" s="1">
        <is>
          <t xml:space="preserve">7.87%</t>
        </is>
      </c>
      <c r="B5" s="4">
        <v>401.4505</v>
      </c>
      <c r="C5" s="4">
        <v>432.602</v>
      </c>
      <c r="D5" s="4">
        <v>453.7447</v>
      </c>
      <c r="E5" s="4">
        <v>485.8826</v>
      </c>
      <c r="F5" s="4">
        <v>507.4953</v>
      </c>
      <c r="G5" s="4">
        <v>561.6161</v>
      </c>
    </row>
    <row r="6">
      <c r="A6" t="inlineStr" s="1">
        <is>
          <t xml:space="preserve">8.62%</t>
        </is>
      </c>
      <c r="B6" s="4">
        <v>335.8401</v>
      </c>
      <c r="C6" s="4">
        <v>357.6603</v>
      </c>
      <c r="D6" s="4">
        <v>372.0038</v>
      </c>
      <c r="E6" s="4">
        <v>393.0136</v>
      </c>
      <c r="F6" s="4">
        <v>406.5506</v>
      </c>
      <c r="G6" s="4">
        <v>437.9869</v>
      </c>
    </row>
    <row r="7">
      <c r="A7" t="inlineStr" s="1">
        <is>
          <t xml:space="preserve">9.37%</t>
        </is>
      </c>
      <c r="B7" s="4">
        <v>284.4026</v>
      </c>
      <c r="C7" s="4">
        <v>299.1152</v>
      </c>
      <c r="D7" s="4">
        <v>308.2911</v>
      </c>
      <c r="E7" s="4">
        <v>320.8612</v>
      </c>
      <c r="F7" s="4">
        <v>328.2863</v>
      </c>
      <c r="G7" s="4">
        <v>342.6046</v>
      </c>
    </row>
    <row r="8">
      <c r="A8" t="inlineStr" s="1">
        <is>
          <t xml:space="preserve">10.12%</t>
        </is>
      </c>
      <c r="B8" s="4">
        <v>242.9593</v>
      </c>
      <c r="C8" s="4">
        <v>252.1238</v>
      </c>
      <c r="D8" s="4">
        <v>257.2757</v>
      </c>
      <c r="E8" s="4">
        <v>263.2898</v>
      </c>
      <c r="F8" s="4">
        <v>265.9784</v>
      </c>
      <c r="G8" s="4">
        <v>267.0749</v>
      </c>
    </row>
    <row r="9"/>
    <row r="10">
      <c r="A10" t="inlineStr">
        <is>
          <t xml:space="preserve">Bold cells ≥ current price (519.5). The conclusion is dominated by WACC and growth.</t>
        </is>
      </c>
    </row>
  </sheetData>
</worksheet>
</file>